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120" windowHeight="7995" activeTab="1"/>
  </bookViews>
  <sheets>
    <sheet name="01" sheetId="1" r:id="rId1"/>
    <sheet name="de 1" sheetId="2" r:id="rId2"/>
    <sheet name="de 2" sheetId="4" r:id="rId3"/>
    <sheet name="Sheet1" sheetId="5" r:id="rId4"/>
  </sheets>
  <calcPr calcId="144525"/>
</workbook>
</file>

<file path=xl/calcChain.xml><?xml version="1.0" encoding="utf-8"?>
<calcChain xmlns="http://schemas.openxmlformats.org/spreadsheetml/2006/main">
  <c r="T19" i="2" l="1"/>
  <c r="R8" i="4"/>
  <c r="S7" i="4"/>
  <c r="R7" i="4"/>
  <c r="R6" i="4"/>
  <c r="S5" i="4"/>
  <c r="R5" i="4"/>
  <c r="R4" i="4"/>
  <c r="Q5" i="4"/>
  <c r="R3" i="4"/>
  <c r="R2" i="4"/>
  <c r="R1" i="4"/>
  <c r="Q1" i="4"/>
  <c r="Q3" i="4"/>
  <c r="Q2" i="4"/>
  <c r="Q4" i="4"/>
  <c r="N6" i="4"/>
  <c r="N5" i="4"/>
  <c r="N4" i="4"/>
  <c r="N3" i="4"/>
  <c r="N2" i="4"/>
  <c r="N1" i="4"/>
  <c r="T18" i="2"/>
  <c r="T17" i="2"/>
  <c r="T16" i="2"/>
  <c r="T15" i="2"/>
  <c r="Q14" i="2"/>
  <c r="T14" i="2"/>
  <c r="T13" i="2"/>
  <c r="T12" i="2"/>
  <c r="N7" i="4" l="1"/>
  <c r="N8" i="4" s="1"/>
  <c r="Q7" i="4"/>
  <c r="Q6" i="4"/>
  <c r="Q15" i="2"/>
  <c r="Q16" i="2" s="1"/>
  <c r="Q13" i="2"/>
  <c r="Q12" i="2"/>
  <c r="Q8" i="4" l="1"/>
  <c r="Q18" i="2"/>
  <c r="Q19" i="2" s="1"/>
  <c r="Q17" i="2"/>
  <c r="N16" i="4"/>
  <c r="N17" i="4" s="1"/>
  <c r="N18" i="4" s="1"/>
  <c r="N19" i="4" s="1"/>
  <c r="N17" i="2" l="1"/>
  <c r="N18" i="2" s="1"/>
  <c r="N19" i="2" s="1"/>
  <c r="M19" i="1"/>
  <c r="M18" i="1"/>
  <c r="M17" i="1"/>
  <c r="M16" i="1"/>
  <c r="M15" i="1"/>
  <c r="M14" i="1"/>
</calcChain>
</file>

<file path=xl/sharedStrings.xml><?xml version="1.0" encoding="utf-8"?>
<sst xmlns="http://schemas.openxmlformats.org/spreadsheetml/2006/main" count="161" uniqueCount="47">
  <si>
    <t xml:space="preserve">1. Cho bảng thông số sau: </t>
  </si>
  <si>
    <t>STT</t>
  </si>
  <si>
    <t>Mô tả</t>
  </si>
  <si>
    <t>M (cm)</t>
  </si>
  <si>
    <t>Dài áo đo từ góc cổ vai</t>
  </si>
  <si>
    <t>Ngang ngực</t>
  </si>
  <si>
    <t>Ngang lai</t>
  </si>
  <si>
    <t>Ngang vai</t>
  </si>
  <si>
    <t>Ngang bắp tay</t>
  </si>
  <si>
    <t>Dài tay</t>
  </si>
  <si>
    <t>Ngang cửa tay</t>
  </si>
  <si>
    <t>Dài trụ</t>
  </si>
  <si>
    <t>Rộng nẹp trụ</t>
  </si>
  <si>
    <t>Cao lai</t>
  </si>
  <si>
    <t>Cao bo lai tay</t>
  </si>
  <si>
    <r>
      <t>1.</t>
    </r>
    <r>
      <rPr>
        <sz val="7"/>
        <color theme="1"/>
        <rFont val="Times New Roman"/>
        <family val="1"/>
      </rPr>
      <t xml:space="preserve">  </t>
    </r>
    <r>
      <rPr>
        <sz val="15"/>
        <color theme="1"/>
        <rFont val="Times New Roman"/>
        <family val="1"/>
      </rPr>
      <t>Hãy ước tính định mức vải cho sản phẩm trên  với khổ vải cắt là 58”</t>
    </r>
  </si>
  <si>
    <t>2.5 điểm</t>
  </si>
  <si>
    <t xml:space="preserve">Tính định mức </t>
  </si>
  <si>
    <t>điểm</t>
  </si>
  <si>
    <t>0.25đ</t>
  </si>
  <si>
    <t>0.5đ</t>
  </si>
  <si>
    <t>Tính chi phí vải cho đơn hàng</t>
  </si>
  <si>
    <t>1điểm</t>
  </si>
  <si>
    <r>
      <t>2.</t>
    </r>
    <r>
      <rPr>
        <sz val="7"/>
        <color theme="1"/>
        <rFont val="Times New Roman"/>
        <family val="1"/>
      </rPr>
      <t xml:space="preserve">  </t>
    </r>
    <r>
      <rPr>
        <sz val="15"/>
        <color theme="1"/>
        <rFont val="Times New Roman"/>
        <family val="1"/>
      </rPr>
      <t>Hãy tính chi phí  vải cho mã hàng trên với số lượng đơn hàng là 5000 sản phẩm, 
đơn giá vải là $4.5/yds, % hao hụt khi tính giá sản phẩm là 2%.</t>
    </r>
  </si>
  <si>
    <t>Thân trước = (71.5 x 56)/147.32 = 27.18 cm</t>
  </si>
  <si>
    <t>Thân sau = (71.5 x 56)/147.32 = 27.18 cm</t>
  </si>
  <si>
    <t>Tay áo = (23 x 26)/147.32 = 4.06 cm</t>
  </si>
  <si>
    <t>Nẹp trụ  = (10 x 18)/147.32 = 1.22 cm</t>
  </si>
  <si>
    <t>Định mức vải/sản phẩm = 27.18 + 27.18 + (4.06 x 4) +(1.22 x 2) = 73.04cm = 0.7304m = 0.7987yds</t>
  </si>
  <si>
    <r>
      <t>2.</t>
    </r>
    <r>
      <rPr>
        <sz val="7"/>
        <color theme="1"/>
        <rFont val="Times New Roman"/>
        <family val="1"/>
      </rPr>
      <t xml:space="preserve">  </t>
    </r>
    <r>
      <rPr>
        <sz val="15"/>
        <color theme="1"/>
        <rFont val="Times New Roman"/>
        <family val="1"/>
      </rPr>
      <t>Hãy tính chi phí  vải cho mã hàng trên với số lượng đơn hàng là 5000 sản phẩm, đơn giá vải là $4.5/yds, % hao hụt khi tính giá sản phẩm là 2%.</t>
    </r>
  </si>
  <si>
    <t xml:space="preserve">2. Cho bảng thông số sau: </t>
  </si>
  <si>
    <t>Tổng số lượng vải cho cả đơn hàng = 0.7987x 5000 =  3993.5yds</t>
  </si>
  <si>
    <t>Chi phí vải cần cho 1sản phẩm = 4.5 x 0.7987  = $3.59</t>
  </si>
  <si>
    <t>Chi phí vải cho cả đơn  hàng = 3.59 x 3993.5 x 1.02 = $ 14623,39</t>
  </si>
  <si>
    <t xml:space="preserve">đè 1: </t>
  </si>
  <si>
    <t>n=my hiên, trang , thu hien, chau, hnanh trinh, cam nhung, hong nhung, tuyet trinh, anh đào, my trang, my tiên, như, hanh dung, bich ngoc, thu thuy, huệ, tịnh, keieu my, hường</t>
  </si>
  <si>
    <t>1đ</t>
  </si>
  <si>
    <t>1.  Hãy ước tính định mức vải cho sản 
phẩm trên  với khổ vải cắt là 58”</t>
  </si>
  <si>
    <t>2.  Hãy tính chi phí  vải cho mã hàng trên với số lượng đơn hàng là 5000 sản phẩm, 
đơn giá vải là $4.5/yds, % hao hụt khi tính
 giá sản phẩm là 2%.</t>
  </si>
  <si>
    <r>
      <t xml:space="preserve">Thân trước = ((84+3.5) x (61+2)/147.32 = </t>
    </r>
    <r>
      <rPr>
        <b/>
        <sz val="14"/>
        <color rgb="FFFF0000"/>
        <rFont val="Times New Roman"/>
        <family val="1"/>
      </rPr>
      <t xml:space="preserve">37.419  </t>
    </r>
    <r>
      <rPr>
        <b/>
        <sz val="14"/>
        <color rgb="FFFF0000"/>
        <rFont val="Calibri"/>
        <family val="2"/>
      </rPr>
      <t xml:space="preserve">≈  </t>
    </r>
    <r>
      <rPr>
        <b/>
        <sz val="14"/>
        <color rgb="FFFF0000"/>
        <rFont val="Times New Roman"/>
        <family val="1"/>
      </rPr>
      <t>37.42 cm</t>
    </r>
  </si>
  <si>
    <t>Thân sau = ((84+3.5) x (61+2)/147.32 = 37.419 ≈ 37.42 cm</t>
  </si>
  <si>
    <t>Nẹp trụ  = ((10+2) x (16+4)/147.32 = 1.629   ≈  1.63 cm</t>
  </si>
  <si>
    <t>Tay áo = ((24+2) x (30+2)/147.32 = 5.6476 ≈  5.65 cm</t>
  </si>
  <si>
    <r>
      <t xml:space="preserve">Định mức vải/sản phẩm = 37.42 + 37.42 + (5.65 x 4) +(1.63 x 2) = 100.7cm = 1.007m = 1.007* 1.0936 = </t>
    </r>
    <r>
      <rPr>
        <b/>
        <sz val="14"/>
        <color rgb="FFFF0000"/>
        <rFont val="Times New Roman"/>
        <family val="1"/>
      </rPr>
      <t>1.101255  ≈ 1.1013</t>
    </r>
    <r>
      <rPr>
        <sz val="14"/>
        <color theme="1"/>
        <rFont val="Times New Roman"/>
        <family val="1"/>
      </rPr>
      <t>yds</t>
    </r>
  </si>
  <si>
    <t>Tổng số lượng vải cho cả đơn hàng = 1.1013 x 5000 =  5506.5yds</t>
  </si>
  <si>
    <t>Chi phí vải cần cho 1sản phẩm = 4.5 x 1.1013  = $4.9558 ≈ $4.96</t>
  </si>
  <si>
    <r>
      <t>Chi phí vải cho cả đơn  hàng = 4.96 x 5506.5 x</t>
    </r>
    <r>
      <rPr>
        <sz val="12"/>
        <color theme="9" tint="-0.249977111117893"/>
        <rFont val="Times New Roman"/>
        <family val="1"/>
      </rPr>
      <t xml:space="preserve"> 1.02</t>
    </r>
    <r>
      <rPr>
        <sz val="12"/>
        <color theme="1"/>
        <rFont val="Times New Roman"/>
        <family val="1"/>
      </rPr>
      <t xml:space="preserve"> =</t>
    </r>
    <r>
      <rPr>
        <b/>
        <sz val="12"/>
        <color rgb="FFFF0000"/>
        <rFont val="Times New Roman"/>
        <family val="1"/>
      </rPr>
      <t xml:space="preserve"> $ 27858.48  ≈  $ 27858.5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</si>
</sst>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sz val="15"/>
      <color theme="1"/>
      <name val="Times New Roman"/>
      <family val="1"/>
    </font>
    <font>
      <sz val="7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4"/>
      <color rgb="FFFF0000"/>
      <name val="Calibri"/>
      <family val="2"/>
    </font>
    <font>
      <b/>
      <sz val="12"/>
      <color rgb="FFFF0000"/>
      <name val="Times New Roman"/>
      <family val="1"/>
    </font>
    <font>
      <sz val="12"/>
      <color theme="9" tint="-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7" fillId="0" borderId="2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6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2</xdr:row>
      <xdr:rowOff>10944</xdr:rowOff>
    </xdr:from>
    <xdr:to>
      <xdr:col>7</xdr:col>
      <xdr:colOff>123825</xdr:colOff>
      <xdr:row>11</xdr:row>
      <xdr:rowOff>104775</xdr:rowOff>
    </xdr:to>
    <xdr:pic>
      <xdr:nvPicPr>
        <xdr:cNvPr id="4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0" y="677694"/>
          <a:ext cx="2457450" cy="2494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2</xdr:row>
      <xdr:rowOff>10944</xdr:rowOff>
    </xdr:from>
    <xdr:to>
      <xdr:col>8</xdr:col>
      <xdr:colOff>123825</xdr:colOff>
      <xdr:row>11</xdr:row>
      <xdr:rowOff>104775</xdr:rowOff>
    </xdr:to>
    <xdr:pic>
      <xdr:nvPicPr>
        <xdr:cNvPr id="2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0" y="677694"/>
          <a:ext cx="2457450" cy="28465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2</xdr:row>
      <xdr:rowOff>10944</xdr:rowOff>
    </xdr:from>
    <xdr:to>
      <xdr:col>8</xdr:col>
      <xdr:colOff>123825</xdr:colOff>
      <xdr:row>11</xdr:row>
      <xdr:rowOff>104775</xdr:rowOff>
    </xdr:to>
    <xdr:pic>
      <xdr:nvPicPr>
        <xdr:cNvPr id="2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0" y="487194"/>
          <a:ext cx="3067050" cy="28465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zoomScaleNormal="100" workbookViewId="0">
      <selection activeCell="L1" sqref="L1:N11"/>
    </sheetView>
  </sheetViews>
  <sheetFormatPr defaultRowHeight="18.75" x14ac:dyDescent="0.3"/>
  <cols>
    <col min="1" max="1" width="5.7109375" style="1" customWidth="1"/>
    <col min="2" max="2" width="30.140625" style="1" customWidth="1"/>
    <col min="3" max="3" width="8.5703125" style="1" customWidth="1"/>
    <col min="4" max="4" width="39.85546875" style="1" customWidth="1"/>
    <col min="5" max="9" width="9.140625" style="1" hidden="1" customWidth="1"/>
    <col min="10" max="10" width="0.42578125" style="1" hidden="1" customWidth="1"/>
    <col min="11" max="11" width="9.140625" style="1"/>
    <col min="12" max="12" width="5.5703125" style="1" customWidth="1"/>
    <col min="13" max="13" width="57.7109375" style="1" customWidth="1"/>
    <col min="14" max="14" width="9.28515625" style="1" customWidth="1"/>
    <col min="15" max="16384" width="9.140625" style="1"/>
  </cols>
  <sheetData>
    <row r="1" spans="1:18" x14ac:dyDescent="0.3">
      <c r="A1" s="1" t="s">
        <v>0</v>
      </c>
      <c r="K1" s="6"/>
      <c r="L1" s="17">
        <v>1</v>
      </c>
      <c r="M1" s="15" t="s">
        <v>17</v>
      </c>
      <c r="N1" s="12">
        <v>1.5</v>
      </c>
      <c r="Q1" s="1" t="s">
        <v>34</v>
      </c>
      <c r="R1" s="1" t="s">
        <v>35</v>
      </c>
    </row>
    <row r="2" spans="1:18" ht="33.75" thickBot="1" x14ac:dyDescent="0.35">
      <c r="A2" s="2" t="s">
        <v>1</v>
      </c>
      <c r="B2" s="2" t="s">
        <v>2</v>
      </c>
      <c r="C2" s="3" t="s">
        <v>3</v>
      </c>
      <c r="K2" s="7" t="s">
        <v>16</v>
      </c>
      <c r="L2" s="19"/>
      <c r="M2" s="16"/>
      <c r="N2" s="13" t="s">
        <v>18</v>
      </c>
    </row>
    <row r="3" spans="1:18" ht="21" customHeight="1" thickBot="1" x14ac:dyDescent="0.35">
      <c r="A3" s="4">
        <v>1</v>
      </c>
      <c r="B3" s="4" t="s">
        <v>4</v>
      </c>
      <c r="C3" s="5">
        <v>68</v>
      </c>
      <c r="K3" s="8"/>
      <c r="L3" s="17"/>
      <c r="M3" s="14" t="s">
        <v>24</v>
      </c>
      <c r="N3" s="14" t="s">
        <v>19</v>
      </c>
    </row>
    <row r="4" spans="1:18" ht="21" customHeight="1" thickBot="1" x14ac:dyDescent="0.35">
      <c r="A4" s="4">
        <v>2</v>
      </c>
      <c r="B4" s="4" t="s">
        <v>5</v>
      </c>
      <c r="C4" s="5">
        <v>52</v>
      </c>
      <c r="K4" s="8"/>
      <c r="L4" s="18"/>
      <c r="M4" s="14" t="s">
        <v>25</v>
      </c>
      <c r="N4" s="14" t="s">
        <v>19</v>
      </c>
    </row>
    <row r="5" spans="1:18" ht="21" customHeight="1" thickBot="1" x14ac:dyDescent="0.35">
      <c r="A5" s="4">
        <v>3</v>
      </c>
      <c r="B5" s="4" t="s">
        <v>6</v>
      </c>
      <c r="C5" s="5">
        <v>54</v>
      </c>
      <c r="K5" s="8"/>
      <c r="L5" s="18"/>
      <c r="M5" s="14" t="s">
        <v>26</v>
      </c>
      <c r="N5" s="14" t="s">
        <v>19</v>
      </c>
    </row>
    <row r="6" spans="1:18" ht="21" customHeight="1" thickBot="1" x14ac:dyDescent="0.35">
      <c r="A6" s="4">
        <v>4</v>
      </c>
      <c r="B6" s="4" t="s">
        <v>7</v>
      </c>
      <c r="C6" s="5">
        <v>49</v>
      </c>
      <c r="K6" s="8"/>
      <c r="L6" s="18"/>
      <c r="M6" s="14" t="s">
        <v>27</v>
      </c>
      <c r="N6" s="14" t="s">
        <v>19</v>
      </c>
    </row>
    <row r="7" spans="1:18" ht="33" customHeight="1" thickBot="1" x14ac:dyDescent="0.35">
      <c r="A7" s="4">
        <v>5</v>
      </c>
      <c r="B7" s="4" t="s">
        <v>8</v>
      </c>
      <c r="C7" s="5">
        <v>24</v>
      </c>
      <c r="K7" s="8"/>
      <c r="L7" s="19"/>
      <c r="M7" s="14" t="s">
        <v>28</v>
      </c>
      <c r="N7" s="14" t="s">
        <v>20</v>
      </c>
    </row>
    <row r="8" spans="1:18" ht="21" customHeight="1" thickBot="1" x14ac:dyDescent="0.35">
      <c r="A8" s="4">
        <v>6</v>
      </c>
      <c r="B8" s="4" t="s">
        <v>9</v>
      </c>
      <c r="C8" s="5">
        <v>21</v>
      </c>
      <c r="K8" s="8"/>
      <c r="L8" s="10">
        <v>2</v>
      </c>
      <c r="M8" s="13" t="s">
        <v>21</v>
      </c>
      <c r="N8" s="13" t="s">
        <v>22</v>
      </c>
    </row>
    <row r="9" spans="1:18" ht="30" customHeight="1" thickBot="1" x14ac:dyDescent="0.35">
      <c r="A9" s="4">
        <v>7</v>
      </c>
      <c r="B9" s="4" t="s">
        <v>10</v>
      </c>
      <c r="C9" s="5">
        <v>19</v>
      </c>
      <c r="K9" s="8"/>
      <c r="L9" s="17"/>
      <c r="M9" s="14" t="s">
        <v>31</v>
      </c>
      <c r="N9" s="14" t="s">
        <v>19</v>
      </c>
    </row>
    <row r="10" spans="1:18" ht="18.75" customHeight="1" thickBot="1" x14ac:dyDescent="0.35">
      <c r="A10" s="4">
        <v>8</v>
      </c>
      <c r="B10" s="4" t="s">
        <v>11</v>
      </c>
      <c r="C10" s="5">
        <v>14</v>
      </c>
      <c r="K10" s="8"/>
      <c r="L10" s="18"/>
      <c r="M10" s="14" t="s">
        <v>32</v>
      </c>
      <c r="N10" s="14" t="s">
        <v>19</v>
      </c>
    </row>
    <row r="11" spans="1:18" ht="30" customHeight="1" thickBot="1" x14ac:dyDescent="0.35">
      <c r="A11" s="4">
        <v>9</v>
      </c>
      <c r="B11" s="4" t="s">
        <v>12</v>
      </c>
      <c r="C11" s="5">
        <v>4</v>
      </c>
      <c r="K11" s="9"/>
      <c r="L11" s="19"/>
      <c r="M11" s="14" t="s">
        <v>33</v>
      </c>
      <c r="N11" s="14" t="s">
        <v>20</v>
      </c>
    </row>
    <row r="12" spans="1:18" ht="21" customHeight="1" x14ac:dyDescent="0.3">
      <c r="A12" s="4">
        <v>10</v>
      </c>
      <c r="B12" s="4" t="s">
        <v>13</v>
      </c>
      <c r="C12" s="5">
        <v>2.5</v>
      </c>
    </row>
    <row r="13" spans="1:18" ht="21" customHeight="1" x14ac:dyDescent="0.3">
      <c r="A13" s="4">
        <v>11</v>
      </c>
      <c r="B13" s="4" t="s">
        <v>14</v>
      </c>
      <c r="C13" s="5">
        <v>2</v>
      </c>
    </row>
    <row r="14" spans="1:18" ht="19.5" x14ac:dyDescent="0.3">
      <c r="A14" s="11" t="s">
        <v>15</v>
      </c>
      <c r="M14" s="1">
        <f>(71.5*56)/147.32</f>
        <v>27.178930219929406</v>
      </c>
    </row>
    <row r="15" spans="1:18" ht="39.75" customHeight="1" x14ac:dyDescent="0.3">
      <c r="A15" s="20" t="s">
        <v>29</v>
      </c>
      <c r="B15" s="20"/>
      <c r="C15" s="20"/>
      <c r="D15" s="20"/>
      <c r="E15" s="20"/>
      <c r="F15" s="20"/>
      <c r="G15" s="20"/>
      <c r="H15" s="20"/>
      <c r="M15" s="1">
        <f>(23*26)/147.32</f>
        <v>4.0591908770024441</v>
      </c>
    </row>
    <row r="16" spans="1:18" x14ac:dyDescent="0.3">
      <c r="M16" s="1">
        <f>(10*18)/147.32</f>
        <v>1.2218300298669564</v>
      </c>
    </row>
    <row r="17" spans="13:13" x14ac:dyDescent="0.3">
      <c r="M17" s="1">
        <f>(M14*2)+(M15*4)+(M16*2)</f>
        <v>73.038284007602499</v>
      </c>
    </row>
    <row r="18" spans="13:13" x14ac:dyDescent="0.3">
      <c r="M18" s="1">
        <f>(M17/100)*1.0936</f>
        <v>0.79874667390714083</v>
      </c>
    </row>
    <row r="19" spans="13:13" x14ac:dyDescent="0.3">
      <c r="M19" s="1">
        <f>M18*5000</f>
        <v>3993.7333695357042</v>
      </c>
    </row>
  </sheetData>
  <mergeCells count="5">
    <mergeCell ref="M1:M2"/>
    <mergeCell ref="L3:L7"/>
    <mergeCell ref="L9:L11"/>
    <mergeCell ref="A15:H15"/>
    <mergeCell ref="L1:L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topLeftCell="C10" workbookViewId="0">
      <selection activeCell="T20" sqref="T20"/>
    </sheetView>
  </sheetViews>
  <sheetFormatPr defaultRowHeight="18.75" x14ac:dyDescent="0.3"/>
  <cols>
    <col min="1" max="1" width="5.7109375" style="1" customWidth="1"/>
    <col min="2" max="2" width="30.140625" style="1" customWidth="1"/>
    <col min="3" max="3" width="8.5703125" style="1" customWidth="1"/>
    <col min="4" max="8" width="8.140625" style="1" hidden="1" customWidth="1"/>
    <col min="9" max="9" width="3.5703125" style="1" hidden="1" customWidth="1"/>
    <col min="10" max="10" width="9.140625" style="1"/>
    <col min="11" max="11" width="28.7109375" style="1" customWidth="1"/>
    <col min="12" max="12" width="9.140625" style="1"/>
    <col min="13" max="13" width="5.5703125" style="1" customWidth="1"/>
    <col min="14" max="14" width="4.42578125" style="1" customWidth="1"/>
    <col min="15" max="15" width="9.28515625" style="1" customWidth="1"/>
    <col min="16" max="16" width="9.140625" style="1"/>
    <col min="17" max="17" width="45.28515625" style="1" customWidth="1"/>
    <col min="18" max="19" width="9.140625" style="1"/>
    <col min="20" max="20" width="23" style="1" customWidth="1"/>
    <col min="21" max="16384" width="9.140625" style="1"/>
  </cols>
  <sheetData>
    <row r="1" spans="1:20" ht="18.75" customHeight="1" x14ac:dyDescent="0.3">
      <c r="A1" s="1" t="s">
        <v>0</v>
      </c>
      <c r="J1" s="1" t="s">
        <v>30</v>
      </c>
      <c r="O1" s="6"/>
      <c r="P1" s="17">
        <v>1</v>
      </c>
      <c r="Q1" s="15" t="s">
        <v>17</v>
      </c>
      <c r="R1" s="12"/>
    </row>
    <row r="2" spans="1:20" ht="33.75" thickBot="1" x14ac:dyDescent="0.35">
      <c r="A2" s="2" t="s">
        <v>1</v>
      </c>
      <c r="B2" s="2" t="s">
        <v>2</v>
      </c>
      <c r="C2" s="3" t="s">
        <v>3</v>
      </c>
      <c r="J2" s="2" t="s">
        <v>1</v>
      </c>
      <c r="K2" s="2" t="s">
        <v>2</v>
      </c>
      <c r="L2" s="3" t="s">
        <v>3</v>
      </c>
      <c r="O2" s="7" t="s">
        <v>16</v>
      </c>
      <c r="P2" s="19"/>
      <c r="Q2" s="16"/>
      <c r="R2" s="13" t="s">
        <v>18</v>
      </c>
    </row>
    <row r="3" spans="1:20" ht="21" customHeight="1" thickBot="1" x14ac:dyDescent="0.35">
      <c r="A3" s="4">
        <v>1</v>
      </c>
      <c r="B3" s="4" t="s">
        <v>4</v>
      </c>
      <c r="C3" s="5">
        <v>77</v>
      </c>
      <c r="J3" s="4">
        <v>1</v>
      </c>
      <c r="K3" s="4" t="s">
        <v>4</v>
      </c>
      <c r="L3" s="5">
        <v>82</v>
      </c>
      <c r="O3" s="8"/>
      <c r="P3" s="17"/>
      <c r="Q3" s="14" t="s">
        <v>24</v>
      </c>
      <c r="R3" s="14" t="s">
        <v>20</v>
      </c>
    </row>
    <row r="4" spans="1:20" ht="21" customHeight="1" thickBot="1" x14ac:dyDescent="0.35">
      <c r="A4" s="4">
        <v>2</v>
      </c>
      <c r="B4" s="4" t="s">
        <v>5</v>
      </c>
      <c r="C4" s="5">
        <v>56</v>
      </c>
      <c r="J4" s="4">
        <v>2</v>
      </c>
      <c r="K4" s="4" t="s">
        <v>5</v>
      </c>
      <c r="L4" s="5">
        <v>59</v>
      </c>
      <c r="O4" s="8"/>
      <c r="P4" s="18"/>
      <c r="Q4" s="14" t="s">
        <v>25</v>
      </c>
      <c r="R4" s="14" t="s">
        <v>20</v>
      </c>
    </row>
    <row r="5" spans="1:20" ht="21" customHeight="1" thickBot="1" x14ac:dyDescent="0.35">
      <c r="A5" s="4">
        <v>3</v>
      </c>
      <c r="B5" s="4" t="s">
        <v>6</v>
      </c>
      <c r="C5" s="5">
        <v>56</v>
      </c>
      <c r="J5" s="4">
        <v>3</v>
      </c>
      <c r="K5" s="4" t="s">
        <v>6</v>
      </c>
      <c r="L5" s="5">
        <v>60</v>
      </c>
      <c r="O5" s="8"/>
      <c r="P5" s="18"/>
      <c r="Q5" s="14" t="s">
        <v>26</v>
      </c>
      <c r="R5" s="14" t="s">
        <v>20</v>
      </c>
    </row>
    <row r="6" spans="1:20" ht="21" customHeight="1" thickBot="1" x14ac:dyDescent="0.35">
      <c r="A6" s="4">
        <v>4</v>
      </c>
      <c r="B6" s="4" t="s">
        <v>7</v>
      </c>
      <c r="C6" s="5">
        <v>51</v>
      </c>
      <c r="J6" s="4">
        <v>4</v>
      </c>
      <c r="K6" s="4" t="s">
        <v>7</v>
      </c>
      <c r="L6" s="5">
        <v>55</v>
      </c>
      <c r="O6" s="8"/>
      <c r="P6" s="18"/>
      <c r="Q6" s="14" t="s">
        <v>27</v>
      </c>
      <c r="R6" s="14" t="s">
        <v>20</v>
      </c>
    </row>
    <row r="7" spans="1:20" ht="33" customHeight="1" thickBot="1" x14ac:dyDescent="0.35">
      <c r="A7" s="4">
        <v>5</v>
      </c>
      <c r="B7" s="4" t="s">
        <v>8</v>
      </c>
      <c r="C7" s="5">
        <v>27</v>
      </c>
      <c r="J7" s="4">
        <v>5</v>
      </c>
      <c r="K7" s="4" t="s">
        <v>8</v>
      </c>
      <c r="L7" s="5">
        <v>30</v>
      </c>
      <c r="O7" s="8"/>
      <c r="P7" s="19"/>
      <c r="Q7" s="14" t="s">
        <v>28</v>
      </c>
      <c r="R7" s="14" t="s">
        <v>20</v>
      </c>
    </row>
    <row r="8" spans="1:20" ht="21" customHeight="1" thickBot="1" x14ac:dyDescent="0.35">
      <c r="A8" s="4">
        <v>6</v>
      </c>
      <c r="B8" s="4" t="s">
        <v>9</v>
      </c>
      <c r="C8" s="5">
        <v>23</v>
      </c>
      <c r="J8" s="4">
        <v>6</v>
      </c>
      <c r="K8" s="4" t="s">
        <v>9</v>
      </c>
      <c r="L8" s="5">
        <v>23</v>
      </c>
      <c r="O8" s="8"/>
      <c r="P8" s="10">
        <v>2</v>
      </c>
      <c r="Q8" s="13" t="s">
        <v>21</v>
      </c>
      <c r="R8" s="13"/>
    </row>
    <row r="9" spans="1:20" ht="30" customHeight="1" thickBot="1" x14ac:dyDescent="0.35">
      <c r="A9" s="4">
        <v>7</v>
      </c>
      <c r="B9" s="4" t="s">
        <v>10</v>
      </c>
      <c r="C9" s="5">
        <v>20</v>
      </c>
      <c r="J9" s="4">
        <v>7</v>
      </c>
      <c r="K9" s="4" t="s">
        <v>10</v>
      </c>
      <c r="L9" s="5">
        <v>21</v>
      </c>
      <c r="O9" s="8"/>
      <c r="P9" s="17"/>
      <c r="Q9" s="14" t="s">
        <v>31</v>
      </c>
      <c r="R9" s="14" t="s">
        <v>20</v>
      </c>
    </row>
    <row r="10" spans="1:20" ht="18.75" customHeight="1" thickBot="1" x14ac:dyDescent="0.35">
      <c r="A10" s="4">
        <v>8</v>
      </c>
      <c r="B10" s="4" t="s">
        <v>11</v>
      </c>
      <c r="C10" s="5">
        <v>16</v>
      </c>
      <c r="J10" s="4">
        <v>8</v>
      </c>
      <c r="K10" s="4" t="s">
        <v>11</v>
      </c>
      <c r="L10" s="5">
        <v>16</v>
      </c>
      <c r="O10" s="8"/>
      <c r="P10" s="18"/>
      <c r="Q10" s="14" t="s">
        <v>32</v>
      </c>
      <c r="R10" s="14" t="s">
        <v>20</v>
      </c>
    </row>
    <row r="11" spans="1:20" ht="30" customHeight="1" thickBot="1" x14ac:dyDescent="0.35">
      <c r="A11" s="4">
        <v>9</v>
      </c>
      <c r="B11" s="4" t="s">
        <v>12</v>
      </c>
      <c r="C11" s="5">
        <v>4.5</v>
      </c>
      <c r="J11" s="4">
        <v>9</v>
      </c>
      <c r="K11" s="4" t="s">
        <v>12</v>
      </c>
      <c r="L11" s="5">
        <v>5</v>
      </c>
      <c r="O11" s="9"/>
      <c r="P11" s="19"/>
      <c r="Q11" s="14" t="s">
        <v>33</v>
      </c>
      <c r="R11" s="14" t="s">
        <v>36</v>
      </c>
    </row>
    <row r="12" spans="1:20" ht="21" customHeight="1" x14ac:dyDescent="0.3">
      <c r="A12" s="4">
        <v>10</v>
      </c>
      <c r="B12" s="4" t="s">
        <v>13</v>
      </c>
      <c r="C12" s="5">
        <v>2.5</v>
      </c>
      <c r="J12" s="4">
        <v>10</v>
      </c>
      <c r="K12" s="4" t="s">
        <v>13</v>
      </c>
      <c r="L12" s="5">
        <v>2.5</v>
      </c>
      <c r="Q12" s="1">
        <f>((C3+3.5)*(C5+2))/147.32</f>
        <v>31.692913385826774</v>
      </c>
      <c r="T12" s="1">
        <f>((L3+3.5)*(L5+2))/147.32</f>
        <v>35.982894379581865</v>
      </c>
    </row>
    <row r="13" spans="1:20" ht="21" customHeight="1" x14ac:dyDescent="0.3">
      <c r="A13" s="4">
        <v>11</v>
      </c>
      <c r="B13" s="4" t="s">
        <v>14</v>
      </c>
      <c r="C13" s="5">
        <v>2</v>
      </c>
      <c r="J13" s="4">
        <v>11</v>
      </c>
      <c r="K13" s="4" t="s">
        <v>14</v>
      </c>
      <c r="L13" s="5">
        <v>2</v>
      </c>
      <c r="Q13" s="1">
        <f>((C8+2)*(C7+2))/147.32</f>
        <v>4.9212598425196852</v>
      </c>
      <c r="T13" s="1">
        <f>((L8+2)*(L7+2))/147.32</f>
        <v>5.4303556882975839</v>
      </c>
    </row>
    <row r="14" spans="1:20" ht="19.5" x14ac:dyDescent="0.3">
      <c r="A14" s="11" t="s">
        <v>15</v>
      </c>
      <c r="J14" s="11"/>
      <c r="Q14" s="1">
        <f>((9+2)*(C10+4))/147.32</f>
        <v>1.4933478142818355</v>
      </c>
      <c r="T14" s="1">
        <f>((10+2)*(L10+4))/147.32</f>
        <v>1.629106706489275</v>
      </c>
    </row>
    <row r="15" spans="1:20" ht="39.75" customHeight="1" x14ac:dyDescent="0.3">
      <c r="A15" s="20" t="s">
        <v>23</v>
      </c>
      <c r="B15" s="20"/>
      <c r="C15" s="20"/>
      <c r="D15" s="20"/>
      <c r="E15" s="20"/>
      <c r="F15" s="20"/>
      <c r="G15" s="20"/>
      <c r="H15" s="20"/>
      <c r="I15" s="20"/>
      <c r="J15" s="21"/>
      <c r="K15" s="21"/>
      <c r="L15" s="21"/>
      <c r="M15" s="21"/>
      <c r="N15" s="21"/>
      <c r="O15" s="21"/>
      <c r="P15" s="21"/>
      <c r="Q15" s="21">
        <f>(Q12*2)+(Q13*4)+(Q14*2)</f>
        <v>86.057561770295962</v>
      </c>
      <c r="T15" s="21">
        <f>(T12*2)+(T13*4)+(T14*2)</f>
        <v>96.945424925332617</v>
      </c>
    </row>
    <row r="16" spans="1:20" x14ac:dyDescent="0.3">
      <c r="Q16" s="1">
        <f>(Q15/100)*1.0936</f>
        <v>0.94112549551995661</v>
      </c>
      <c r="T16" s="1">
        <f>(T15/100)*1.0936</f>
        <v>1.0601951669834373</v>
      </c>
    </row>
    <row r="17" spans="14:20" ht="18.75" customHeight="1" x14ac:dyDescent="0.3">
      <c r="N17" s="1">
        <f>(N14*2)+(N15*4)+(N16*2)</f>
        <v>0</v>
      </c>
      <c r="Q17" s="1">
        <f>Q16*5000</f>
        <v>4705.6274775997827</v>
      </c>
      <c r="T17" s="1">
        <f>T16*5000</f>
        <v>5300.9758349171861</v>
      </c>
    </row>
    <row r="18" spans="14:20" x14ac:dyDescent="0.3">
      <c r="N18" s="1">
        <f>(N17/100)*1.0936</f>
        <v>0</v>
      </c>
      <c r="Q18" s="1">
        <f>4.5*Q16</f>
        <v>4.235064729839805</v>
      </c>
      <c r="T18" s="1">
        <f>4.5*T16</f>
        <v>4.7708782514254677</v>
      </c>
    </row>
    <row r="19" spans="14:20" x14ac:dyDescent="0.3">
      <c r="N19" s="1">
        <f>N18*5000</f>
        <v>0</v>
      </c>
      <c r="Q19" s="1">
        <f>Q18*Q17*1.02</f>
        <v>20327.209701390846</v>
      </c>
      <c r="T19" s="1">
        <f>T18*T17*1.02</f>
        <v>25796.116528581133</v>
      </c>
    </row>
  </sheetData>
  <mergeCells count="5">
    <mergeCell ref="Q1:Q2"/>
    <mergeCell ref="P3:P7"/>
    <mergeCell ref="P9:P11"/>
    <mergeCell ref="P1:P2"/>
    <mergeCell ref="A15:I1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workbookViewId="0">
      <selection activeCell="R9" sqref="R9"/>
    </sheetView>
  </sheetViews>
  <sheetFormatPr defaultRowHeight="18.75" x14ac:dyDescent="0.3"/>
  <cols>
    <col min="1" max="1" width="5.7109375" style="1" customWidth="1"/>
    <col min="2" max="2" width="30.140625" style="1" customWidth="1"/>
    <col min="3" max="3" width="8.5703125" style="1" customWidth="1"/>
    <col min="4" max="4" width="1.42578125" style="1" customWidth="1"/>
    <col min="5" max="7" width="9.140625" style="1" hidden="1" customWidth="1"/>
    <col min="8" max="8" width="5.42578125" style="1" hidden="1" customWidth="1"/>
    <col min="9" max="9" width="10.85546875" style="1" hidden="1" customWidth="1"/>
    <col min="10" max="10" width="9.140625" style="1"/>
    <col min="11" max="11" width="28.7109375" style="1" customWidth="1"/>
    <col min="12" max="12" width="9.140625" style="1"/>
    <col min="13" max="13" width="5.5703125" style="1" customWidth="1"/>
    <col min="14" max="14" width="31.85546875" style="1" customWidth="1"/>
    <col min="15" max="15" width="9.28515625" style="1" customWidth="1"/>
    <col min="16" max="16" width="9.140625" style="1"/>
    <col min="17" max="17" width="14.7109375" style="1" customWidth="1"/>
    <col min="18" max="18" width="12" style="1" customWidth="1"/>
    <col min="19" max="16384" width="9.140625" style="1"/>
  </cols>
  <sheetData>
    <row r="1" spans="1:19" x14ac:dyDescent="0.3">
      <c r="A1" s="1" t="s">
        <v>0</v>
      </c>
      <c r="J1" s="1" t="s">
        <v>30</v>
      </c>
      <c r="N1" s="1">
        <f>((C3+3.5)*(C5+2))/147.32</f>
        <v>32.086614173228348</v>
      </c>
      <c r="Q1" s="1">
        <f>((L3+3.5)*(L5+2))/147.32</f>
        <v>37.418544664675537</v>
      </c>
      <c r="R1" s="1">
        <f>37.42</f>
        <v>37.42</v>
      </c>
    </row>
    <row r="2" spans="1:19" x14ac:dyDescent="0.3">
      <c r="A2" s="2" t="s">
        <v>1</v>
      </c>
      <c r="B2" s="2" t="s">
        <v>2</v>
      </c>
      <c r="C2" s="3" t="s">
        <v>3</v>
      </c>
      <c r="J2" s="2" t="s">
        <v>1</v>
      </c>
      <c r="K2" s="2" t="s">
        <v>2</v>
      </c>
      <c r="L2" s="3" t="s">
        <v>3</v>
      </c>
      <c r="N2" s="1">
        <f>((C8+2)*(C7+2))/147.32</f>
        <v>4.5275590551181102</v>
      </c>
      <c r="Q2" s="1">
        <f>((L8+2)*(L7+2))/147.32</f>
        <v>5.6475699158294868</v>
      </c>
      <c r="R2" s="1">
        <f>5.65</f>
        <v>5.65</v>
      </c>
    </row>
    <row r="3" spans="1:19" ht="21" customHeight="1" x14ac:dyDescent="0.3">
      <c r="A3" s="4">
        <v>1</v>
      </c>
      <c r="B3" s="4" t="s">
        <v>4</v>
      </c>
      <c r="C3" s="5">
        <v>78</v>
      </c>
      <c r="J3" s="4">
        <v>1</v>
      </c>
      <c r="K3" s="4" t="s">
        <v>4</v>
      </c>
      <c r="L3" s="5">
        <v>84</v>
      </c>
      <c r="N3" s="1">
        <f>((10+2)*(C10+4))/147.32</f>
        <v>1.5883790388270433</v>
      </c>
      <c r="Q3" s="1">
        <f>((10+2)*(L10+4))/147.32</f>
        <v>1.629106706489275</v>
      </c>
      <c r="R3" s="1">
        <f>1.63</f>
        <v>1.63</v>
      </c>
    </row>
    <row r="4" spans="1:19" ht="21" customHeight="1" x14ac:dyDescent="0.3">
      <c r="A4" s="4">
        <v>2</v>
      </c>
      <c r="B4" s="4" t="s">
        <v>5</v>
      </c>
      <c r="C4" s="5">
        <v>56</v>
      </c>
      <c r="J4" s="4">
        <v>2</v>
      </c>
      <c r="K4" s="4" t="s">
        <v>5</v>
      </c>
      <c r="L4" s="5">
        <v>59</v>
      </c>
      <c r="N4" s="21">
        <f>(N1*2)+(N2*4)+(N3*2)</f>
        <v>85.460222644583226</v>
      </c>
      <c r="Q4" s="21">
        <f>(Q1*2)+(Q2*4)+(Q3*2)</f>
        <v>100.68558240564757</v>
      </c>
      <c r="R4" s="1">
        <f>(R1*2)+(R2*4)+(R3*2)</f>
        <v>100.7</v>
      </c>
    </row>
    <row r="5" spans="1:19" ht="21" customHeight="1" x14ac:dyDescent="0.3">
      <c r="A5" s="4">
        <v>3</v>
      </c>
      <c r="B5" s="4" t="s">
        <v>6</v>
      </c>
      <c r="C5" s="5">
        <v>56</v>
      </c>
      <c r="J5" s="4">
        <v>3</v>
      </c>
      <c r="K5" s="4" t="s">
        <v>6</v>
      </c>
      <c r="L5" s="5">
        <v>61</v>
      </c>
      <c r="N5" s="1">
        <f>(N4/100)*1.0936</f>
        <v>0.93459299484116209</v>
      </c>
      <c r="Q5" s="1">
        <f>(Q4/100)*1.0936</f>
        <v>1.1010975291881615</v>
      </c>
      <c r="R5" s="1">
        <f>(R4/100)*1.0936</f>
        <v>1.1012552</v>
      </c>
      <c r="S5" s="1">
        <f>1.1013</f>
        <v>1.1012999999999999</v>
      </c>
    </row>
    <row r="6" spans="1:19" ht="21" customHeight="1" x14ac:dyDescent="0.3">
      <c r="A6" s="4">
        <v>4</v>
      </c>
      <c r="B6" s="4" t="s">
        <v>7</v>
      </c>
      <c r="C6" s="5">
        <v>52</v>
      </c>
      <c r="J6" s="4">
        <v>4</v>
      </c>
      <c r="K6" s="4" t="s">
        <v>7</v>
      </c>
      <c r="L6" s="5">
        <v>58</v>
      </c>
      <c r="N6" s="1">
        <f>N5*5000</f>
        <v>4672.9649742058109</v>
      </c>
      <c r="Q6" s="1">
        <f>Q5*5000</f>
        <v>5505.4876459408079</v>
      </c>
      <c r="R6" s="1">
        <f>S5*5000</f>
        <v>5506.5</v>
      </c>
    </row>
    <row r="7" spans="1:19" ht="33" customHeight="1" x14ac:dyDescent="0.3">
      <c r="A7" s="4">
        <v>5</v>
      </c>
      <c r="B7" s="4" t="s">
        <v>8</v>
      </c>
      <c r="C7" s="5">
        <v>27</v>
      </c>
      <c r="J7" s="4">
        <v>5</v>
      </c>
      <c r="K7" s="4" t="s">
        <v>8</v>
      </c>
      <c r="L7" s="5">
        <v>30</v>
      </c>
      <c r="N7" s="1">
        <f>4.5*N5</f>
        <v>4.2056684767852293</v>
      </c>
      <c r="Q7" s="1">
        <f>4.5*Q5</f>
        <v>4.9549388813467266</v>
      </c>
      <c r="R7" s="1">
        <f>S5*4.5</f>
        <v>4.9558499999999999</v>
      </c>
      <c r="S7" s="1">
        <f>4.96</f>
        <v>4.96</v>
      </c>
    </row>
    <row r="8" spans="1:19" ht="21" customHeight="1" x14ac:dyDescent="0.3">
      <c r="A8" s="4">
        <v>6</v>
      </c>
      <c r="B8" s="4" t="s">
        <v>9</v>
      </c>
      <c r="C8" s="5">
        <v>21</v>
      </c>
      <c r="J8" s="4">
        <v>6</v>
      </c>
      <c r="K8" s="4" t="s">
        <v>9</v>
      </c>
      <c r="L8" s="5">
        <v>24</v>
      </c>
      <c r="N8" s="1">
        <f>N7*N6*1.02</f>
        <v>20046.000314841658</v>
      </c>
      <c r="Q8" s="1">
        <f>Q7*Q6*1.02</f>
        <v>27824.941893599094</v>
      </c>
      <c r="R8" s="1">
        <f>R6*S7*1.02</f>
        <v>27858.484800000002</v>
      </c>
    </row>
    <row r="9" spans="1:19" ht="30" customHeight="1" x14ac:dyDescent="0.3">
      <c r="A9" s="4">
        <v>7</v>
      </c>
      <c r="B9" s="4" t="s">
        <v>10</v>
      </c>
      <c r="C9" s="5">
        <v>20</v>
      </c>
      <c r="J9" s="4">
        <v>7</v>
      </c>
      <c r="K9" s="4" t="s">
        <v>10</v>
      </c>
      <c r="L9" s="5">
        <v>20</v>
      </c>
    </row>
    <row r="10" spans="1:19" ht="18.75" customHeight="1" x14ac:dyDescent="0.3">
      <c r="A10" s="4">
        <v>8</v>
      </c>
      <c r="B10" s="4" t="s">
        <v>11</v>
      </c>
      <c r="C10" s="5">
        <v>15.5</v>
      </c>
      <c r="J10" s="4">
        <v>8</v>
      </c>
      <c r="K10" s="4" t="s">
        <v>11</v>
      </c>
      <c r="L10" s="5">
        <v>16</v>
      </c>
    </row>
    <row r="11" spans="1:19" ht="30" customHeight="1" x14ac:dyDescent="0.3">
      <c r="A11" s="4">
        <v>9</v>
      </c>
      <c r="B11" s="4" t="s">
        <v>12</v>
      </c>
      <c r="C11" s="5">
        <v>5</v>
      </c>
      <c r="J11" s="4">
        <v>9</v>
      </c>
      <c r="K11" s="4" t="s">
        <v>12</v>
      </c>
      <c r="L11" s="5">
        <v>5</v>
      </c>
    </row>
    <row r="12" spans="1:19" ht="21" customHeight="1" x14ac:dyDescent="0.3">
      <c r="A12" s="4">
        <v>10</v>
      </c>
      <c r="B12" s="4" t="s">
        <v>13</v>
      </c>
      <c r="C12" s="5">
        <v>2.5</v>
      </c>
      <c r="J12" s="4">
        <v>10</v>
      </c>
      <c r="K12" s="4" t="s">
        <v>13</v>
      </c>
      <c r="L12" s="5">
        <v>2.5</v>
      </c>
    </row>
    <row r="13" spans="1:19" ht="21" customHeight="1" x14ac:dyDescent="0.3">
      <c r="A13" s="4">
        <v>11</v>
      </c>
      <c r="B13" s="4" t="s">
        <v>14</v>
      </c>
      <c r="C13" s="5">
        <v>2</v>
      </c>
      <c r="J13" s="4">
        <v>11</v>
      </c>
      <c r="K13" s="4" t="s">
        <v>14</v>
      </c>
      <c r="L13" s="5">
        <v>2</v>
      </c>
    </row>
    <row r="14" spans="1:19" ht="19.5" x14ac:dyDescent="0.3">
      <c r="A14" s="11" t="s">
        <v>15</v>
      </c>
      <c r="J14" s="11"/>
    </row>
    <row r="15" spans="1:19" ht="39.75" customHeight="1" x14ac:dyDescent="0.3">
      <c r="A15" s="20" t="s">
        <v>23</v>
      </c>
      <c r="B15" s="20"/>
      <c r="C15" s="20"/>
      <c r="D15" s="20"/>
      <c r="E15" s="20"/>
      <c r="F15" s="20"/>
      <c r="G15" s="20"/>
      <c r="H15" s="20"/>
      <c r="I15" s="20"/>
      <c r="J15" s="21"/>
      <c r="K15" s="21"/>
      <c r="L15" s="21"/>
      <c r="M15" s="21"/>
      <c r="N15" s="21"/>
      <c r="O15" s="21"/>
      <c r="P15" s="21"/>
      <c r="Q15" s="21"/>
    </row>
    <row r="16" spans="1:19" x14ac:dyDescent="0.3">
      <c r="N16" s="1">
        <f>(10*18)/147.32</f>
        <v>1.2218300298669564</v>
      </c>
    </row>
    <row r="17" spans="14:14" x14ac:dyDescent="0.3">
      <c r="N17" s="1">
        <f>(N14*2)+(N15*4)+(N16*2)</f>
        <v>2.4436600597339129</v>
      </c>
    </row>
    <row r="18" spans="14:14" x14ac:dyDescent="0.3">
      <c r="N18" s="1">
        <f>(N17/100)*1.0936</f>
        <v>2.6723866413250068E-2</v>
      </c>
    </row>
    <row r="19" spans="14:14" x14ac:dyDescent="0.3">
      <c r="N19" s="1">
        <f>N18*5000</f>
        <v>133.61933206625034</v>
      </c>
    </row>
  </sheetData>
  <mergeCells count="1">
    <mergeCell ref="A15:I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4" workbookViewId="0">
      <selection activeCell="M20" sqref="M20"/>
    </sheetView>
  </sheetViews>
  <sheetFormatPr defaultRowHeight="15" x14ac:dyDescent="0.25"/>
  <cols>
    <col min="2" max="2" width="28.140625" customWidth="1"/>
    <col min="4" max="4" width="4" customWidth="1"/>
    <col min="5" max="5" width="4.140625" customWidth="1"/>
    <col min="6" max="6" width="75.5703125" customWidth="1"/>
    <col min="7" max="7" width="8.85546875" customWidth="1"/>
  </cols>
  <sheetData>
    <row r="1" spans="1:9" ht="15" customHeight="1" x14ac:dyDescent="0.3">
      <c r="A1" s="1" t="s">
        <v>30</v>
      </c>
      <c r="B1" s="1"/>
      <c r="C1" s="1"/>
      <c r="E1" s="17">
        <v>1</v>
      </c>
      <c r="F1" s="15" t="s">
        <v>17</v>
      </c>
      <c r="G1" s="12">
        <v>1.5</v>
      </c>
      <c r="I1" s="1"/>
    </row>
    <row r="2" spans="1:9" ht="16.5" customHeight="1" thickBot="1" x14ac:dyDescent="0.35">
      <c r="A2" s="2" t="s">
        <v>1</v>
      </c>
      <c r="B2" s="2" t="s">
        <v>2</v>
      </c>
      <c r="C2" s="3" t="s">
        <v>3</v>
      </c>
      <c r="E2" s="19"/>
      <c r="F2" s="16"/>
      <c r="G2" s="13" t="s">
        <v>18</v>
      </c>
      <c r="I2" s="1"/>
    </row>
    <row r="3" spans="1:9" ht="21" customHeight="1" thickBot="1" x14ac:dyDescent="0.35">
      <c r="A3" s="4">
        <v>1</v>
      </c>
      <c r="B3" s="4" t="s">
        <v>4</v>
      </c>
      <c r="C3" s="5">
        <v>84</v>
      </c>
      <c r="E3" s="17"/>
      <c r="F3" s="27" t="s">
        <v>39</v>
      </c>
      <c r="G3" s="14" t="s">
        <v>19</v>
      </c>
      <c r="I3" s="1"/>
    </row>
    <row r="4" spans="1:9" ht="21" customHeight="1" thickBot="1" x14ac:dyDescent="0.35">
      <c r="A4" s="4">
        <v>2</v>
      </c>
      <c r="B4" s="4" t="s">
        <v>5</v>
      </c>
      <c r="C4" s="5">
        <v>59</v>
      </c>
      <c r="E4" s="18"/>
      <c r="F4" s="27" t="s">
        <v>40</v>
      </c>
      <c r="G4" s="14" t="s">
        <v>19</v>
      </c>
      <c r="I4" s="1"/>
    </row>
    <row r="5" spans="1:9" ht="21" customHeight="1" thickBot="1" x14ac:dyDescent="0.35">
      <c r="A5" s="4">
        <v>3</v>
      </c>
      <c r="B5" s="4" t="s">
        <v>6</v>
      </c>
      <c r="C5" s="5">
        <v>61</v>
      </c>
      <c r="E5" s="18"/>
      <c r="F5" s="27" t="s">
        <v>42</v>
      </c>
      <c r="G5" s="14" t="s">
        <v>19</v>
      </c>
      <c r="I5" s="1"/>
    </row>
    <row r="6" spans="1:9" ht="21" customHeight="1" thickBot="1" x14ac:dyDescent="0.35">
      <c r="A6" s="4">
        <v>4</v>
      </c>
      <c r="B6" s="4" t="s">
        <v>7</v>
      </c>
      <c r="C6" s="5">
        <v>58</v>
      </c>
      <c r="E6" s="18"/>
      <c r="F6" s="27" t="s">
        <v>41</v>
      </c>
      <c r="G6" s="14" t="s">
        <v>19</v>
      </c>
      <c r="I6" s="1"/>
    </row>
    <row r="7" spans="1:9" ht="34.5" customHeight="1" thickBot="1" x14ac:dyDescent="0.35">
      <c r="A7" s="4">
        <v>5</v>
      </c>
      <c r="B7" s="4" t="s">
        <v>8</v>
      </c>
      <c r="C7" s="5">
        <v>30</v>
      </c>
      <c r="E7" s="19"/>
      <c r="F7" s="27" t="s">
        <v>43</v>
      </c>
      <c r="G7" s="14" t="s">
        <v>20</v>
      </c>
      <c r="I7" s="1"/>
    </row>
    <row r="8" spans="1:9" ht="21" customHeight="1" thickBot="1" x14ac:dyDescent="0.35">
      <c r="A8" s="4">
        <v>6</v>
      </c>
      <c r="B8" s="4" t="s">
        <v>9</v>
      </c>
      <c r="C8" s="5">
        <v>24</v>
      </c>
      <c r="E8" s="10">
        <v>2</v>
      </c>
      <c r="F8" s="28" t="s">
        <v>21</v>
      </c>
      <c r="G8" s="13" t="s">
        <v>22</v>
      </c>
      <c r="I8" s="1"/>
    </row>
    <row r="9" spans="1:9" ht="21" customHeight="1" thickBot="1" x14ac:dyDescent="0.35">
      <c r="A9" s="4">
        <v>7</v>
      </c>
      <c r="B9" s="4" t="s">
        <v>10</v>
      </c>
      <c r="C9" s="5">
        <v>20</v>
      </c>
      <c r="E9" s="17"/>
      <c r="F9" s="27" t="s">
        <v>44</v>
      </c>
      <c r="G9" s="14" t="s">
        <v>19</v>
      </c>
    </row>
    <row r="10" spans="1:9" ht="21" customHeight="1" thickBot="1" x14ac:dyDescent="0.35">
      <c r="A10" s="4">
        <v>8</v>
      </c>
      <c r="B10" s="4" t="s">
        <v>11</v>
      </c>
      <c r="C10" s="5">
        <v>16</v>
      </c>
      <c r="E10" s="18"/>
      <c r="F10" s="27" t="s">
        <v>45</v>
      </c>
      <c r="G10" s="14" t="s">
        <v>19</v>
      </c>
    </row>
    <row r="11" spans="1:9" ht="21" customHeight="1" thickBot="1" x14ac:dyDescent="0.35">
      <c r="A11" s="4">
        <v>9</v>
      </c>
      <c r="B11" s="4" t="s">
        <v>12</v>
      </c>
      <c r="C11" s="5">
        <v>5</v>
      </c>
      <c r="E11" s="19"/>
      <c r="F11" s="14" t="s">
        <v>46</v>
      </c>
      <c r="G11" s="14" t="s">
        <v>20</v>
      </c>
    </row>
    <row r="12" spans="1:9" ht="20.25" x14ac:dyDescent="0.3">
      <c r="A12" s="4">
        <v>10</v>
      </c>
      <c r="B12" s="4" t="s">
        <v>13</v>
      </c>
      <c r="C12" s="5">
        <v>2.5</v>
      </c>
    </row>
    <row r="13" spans="1:9" ht="20.25" x14ac:dyDescent="0.3">
      <c r="A13" s="4">
        <v>11</v>
      </c>
      <c r="B13" s="4" t="s">
        <v>14</v>
      </c>
      <c r="C13" s="5">
        <v>2</v>
      </c>
    </row>
    <row r="14" spans="1:9" ht="19.5" customHeight="1" x14ac:dyDescent="0.25">
      <c r="A14" s="24" t="s">
        <v>37</v>
      </c>
      <c r="B14" s="25"/>
      <c r="C14" s="25"/>
    </row>
    <row r="15" spans="1:9" x14ac:dyDescent="0.25">
      <c r="A15" s="26"/>
      <c r="B15" s="26"/>
      <c r="C15" s="26"/>
    </row>
    <row r="16" spans="1:9" ht="8.25" hidden="1" customHeight="1" x14ac:dyDescent="0.25">
      <c r="A16" s="26"/>
      <c r="B16" s="26"/>
      <c r="C16" s="26"/>
    </row>
    <row r="17" spans="1:3" x14ac:dyDescent="0.25">
      <c r="A17" s="22" t="s">
        <v>38</v>
      </c>
      <c r="B17" s="23"/>
      <c r="C17" s="23"/>
    </row>
    <row r="18" spans="1:3" x14ac:dyDescent="0.25">
      <c r="A18" s="23"/>
      <c r="B18" s="23"/>
      <c r="C18" s="23"/>
    </row>
    <row r="19" spans="1:3" x14ac:dyDescent="0.25">
      <c r="A19" s="23"/>
      <c r="B19" s="23"/>
      <c r="C19" s="23"/>
    </row>
    <row r="20" spans="1:3" x14ac:dyDescent="0.25">
      <c r="A20" s="23"/>
      <c r="B20" s="23"/>
      <c r="C20" s="23"/>
    </row>
    <row r="21" spans="1:3" x14ac:dyDescent="0.25">
      <c r="A21" s="23"/>
      <c r="B21" s="23"/>
      <c r="C21" s="23"/>
    </row>
    <row r="22" spans="1:3" x14ac:dyDescent="0.25">
      <c r="A22" s="23"/>
      <c r="B22" s="23"/>
      <c r="C22" s="23"/>
    </row>
  </sheetData>
  <mergeCells count="6">
    <mergeCell ref="A14:C16"/>
    <mergeCell ref="A17:C22"/>
    <mergeCell ref="E1:E2"/>
    <mergeCell ref="F1:F2"/>
    <mergeCell ref="E3:E7"/>
    <mergeCell ref="E9:E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</vt:lpstr>
      <vt:lpstr>de 1</vt:lpstr>
      <vt:lpstr>de 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2019-05-24T19:23:15Z</dcterms:created>
  <dcterms:modified xsi:type="dcterms:W3CDTF">2019-06-01T13:48:29Z</dcterms:modified>
</cp:coreProperties>
</file>